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090" activeTab="2"/>
  </bookViews>
  <sheets>
    <sheet name="Czasopisma 2019-20" sheetId="1" r:id="rId1"/>
    <sheet name="Czasopisma 2017-18" sheetId="2" r:id="rId2"/>
    <sheet name="Monografie" sheetId="3" r:id="rId3"/>
    <sheet name="Sloty publ." sheetId="4" r:id="rId4"/>
  </sheets>
  <calcPr calcId="145621"/>
  <customWorkbookViews>
    <customWorkbookView name="WSIiZ - Widok osobisty" guid="{701D4D90-8249-40F9-9087-B809379E0EF0}" mergeInterval="0" personalView="1" maximized="1" windowWidth="1916" windowHeight="774" activeSheetId="3"/>
  </customWorkbookViews>
</workbook>
</file>

<file path=xl/calcChain.xml><?xml version="1.0" encoding="utf-8"?>
<calcChain xmlns="http://schemas.openxmlformats.org/spreadsheetml/2006/main">
  <c r="B36" i="2" l="1"/>
  <c r="B38" i="2" s="1"/>
  <c r="B29" i="2"/>
  <c r="B28" i="2"/>
  <c r="B27" i="2"/>
  <c r="B23" i="2"/>
  <c r="B22" i="2"/>
  <c r="B21" i="2"/>
  <c r="B24" i="2" s="1"/>
  <c r="B13" i="2"/>
  <c r="B11" i="2"/>
  <c r="B12" i="2" s="1"/>
  <c r="B41" i="2"/>
  <c r="B40" i="2"/>
  <c r="B39" i="2"/>
  <c r="B37" i="2"/>
  <c r="B26" i="2"/>
  <c r="B25" i="2"/>
  <c r="B41" i="3" l="1"/>
  <c r="B40" i="3"/>
  <c r="B31" i="3"/>
  <c r="B30" i="3"/>
  <c r="B21" i="3"/>
  <c r="B20" i="3"/>
  <c r="B41" i="1"/>
  <c r="B29" i="1"/>
  <c r="B28" i="1"/>
  <c r="B35" i="3" l="1"/>
  <c r="B38" i="3" s="1"/>
  <c r="B34" i="3"/>
  <c r="B37" i="3" s="1"/>
  <c r="B25" i="3"/>
  <c r="B28" i="3" s="1"/>
  <c r="B24" i="3"/>
  <c r="B27" i="3" s="1"/>
  <c r="B15" i="3"/>
  <c r="B18" i="3" s="1"/>
  <c r="B14" i="3"/>
  <c r="B17" i="3" s="1"/>
  <c r="B37" i="1"/>
  <c r="B39" i="1" s="1"/>
  <c r="B23" i="1"/>
  <c r="B26" i="1" s="1"/>
  <c r="B22" i="1"/>
  <c r="B25" i="1" s="1"/>
  <c r="B40" i="1" l="1"/>
  <c r="B36" i="1"/>
  <c r="B38" i="1" s="1"/>
  <c r="C7" i="4" l="1"/>
  <c r="C9" i="4" s="1"/>
  <c r="B39" i="3"/>
  <c r="B33" i="3"/>
  <c r="B36" i="3" s="1"/>
  <c r="B29" i="3"/>
  <c r="B23" i="3"/>
  <c r="B26" i="3" s="1"/>
  <c r="B19" i="3"/>
  <c r="B16" i="3"/>
  <c r="B13" i="3"/>
  <c r="B27" i="1" l="1"/>
  <c r="B21" i="1"/>
  <c r="B13" i="1"/>
  <c r="B11" i="1" l="1"/>
  <c r="B12" i="1" s="1"/>
  <c r="B24" i="1"/>
  <c r="B7" i="4" l="1"/>
  <c r="B9" i="4" s="1"/>
</calcChain>
</file>

<file path=xl/sharedStrings.xml><?xml version="1.0" encoding="utf-8"?>
<sst xmlns="http://schemas.openxmlformats.org/spreadsheetml/2006/main" count="124" uniqueCount="54">
  <si>
    <t>Publikacje wieloautorskie</t>
  </si>
  <si>
    <t>liczba wszystkich autorów</t>
  </si>
  <si>
    <t>Punkty dla WSIiZ w danej dyscyplinie</t>
  </si>
  <si>
    <t>liczba autorów z dyscypliny 1</t>
  </si>
  <si>
    <t>liczba autorów z dyscypliny 2</t>
  </si>
  <si>
    <t>Punkty dla WSIiZ w dyscyplinie 1</t>
  </si>
  <si>
    <t>Punkty dla WSIiZ w dyscyplinie 2</t>
  </si>
  <si>
    <t>liczba autorów z dyscypliny 3</t>
  </si>
  <si>
    <t>Punkty dla WSIiZ w dyscyplinie 3</t>
  </si>
  <si>
    <t>Monografia / redakcja / rozdział</t>
  </si>
  <si>
    <t>Publikacje z wykazu za 20 pkt. i spoza wykazu za 5 pkt.  współautorskie z osobami z zewnątrz</t>
  </si>
  <si>
    <t>Monografie i redakcje nie mogą przekroczyć 20% wszystkich publikacji (w dziedzinie nauk społecznych) i 5% (pozostałe dziedziny) - nie dotyczy to rozdziałów</t>
  </si>
  <si>
    <t>Wymiar czasu pracy w 4 latach</t>
  </si>
  <si>
    <t>Udział czasu pracy w danej dyscyplinie</t>
  </si>
  <si>
    <t>Wymiar czasu pracy 2017</t>
  </si>
  <si>
    <t>Wymiar czasu pracy 2018</t>
  </si>
  <si>
    <t>Wymiar czasu pracy 2019</t>
  </si>
  <si>
    <t>Wymiar czasu pracy 2020</t>
  </si>
  <si>
    <t>Komórki zaznaczone kolorem żółtym można dowolnie zmieniać, wpisując odpowiednią liczbę autorów oraz liczbę punktów czasopisma</t>
  </si>
  <si>
    <t>Liczba autorów z WSIiZ z danej dyscypliny</t>
  </si>
  <si>
    <t>Liczba wszystkich autorów publikacji</t>
  </si>
  <si>
    <t>Liczba pkt. za publikację wg wykazu MNiSW</t>
  </si>
  <si>
    <t>Punkty dla 1 pracownika WSIiZ z danej dyscypliny</t>
  </si>
  <si>
    <t>Udział w slocie dla 1 pracownika WSIiZ</t>
  </si>
  <si>
    <t>Publikacje za 40 punktów i więcej - autorzy z jednej dyscypliny WSIiZ i osoby z zewnątrz</t>
  </si>
  <si>
    <r>
      <t>Sumaryczna</t>
    </r>
    <r>
      <rPr>
        <b/>
        <sz val="10"/>
        <color theme="1"/>
        <rFont val="Calibri"/>
        <family val="2"/>
        <charset val="238"/>
        <scheme val="minor"/>
      </rPr>
      <t xml:space="preserve"> liczba punktów</t>
    </r>
    <r>
      <rPr>
        <sz val="10"/>
        <color theme="1"/>
        <rFont val="Calibri"/>
        <family val="2"/>
        <charset val="238"/>
        <scheme val="minor"/>
      </rPr>
      <t xml:space="preserve"> przyznanych podmiotowi w dyscyplinie naukowej </t>
    </r>
    <r>
      <rPr>
        <b/>
        <sz val="10"/>
        <color theme="1"/>
        <rFont val="Calibri"/>
        <family val="2"/>
        <charset val="238"/>
        <scheme val="minor"/>
      </rPr>
      <t xml:space="preserve">za redakcję naukową monografii i autorstwo rozdziałów w tej samej monografii naukowej nie może być wyższa niż liczba punktów przyznanych za autorstwo takiej monografii naukowej </t>
    </r>
    <r>
      <rPr>
        <sz val="10"/>
        <color theme="1"/>
        <rFont val="Calibri"/>
        <family val="2"/>
        <charset val="238"/>
        <scheme val="minor"/>
      </rPr>
      <t>(w sytuacji gdy autor jest tylko jeden)</t>
    </r>
  </si>
  <si>
    <r>
      <t xml:space="preserve">Uwzględnia się </t>
    </r>
    <r>
      <rPr>
        <b/>
        <sz val="10"/>
        <color theme="1"/>
        <rFont val="Calibri"/>
        <family val="2"/>
        <charset val="238"/>
        <scheme val="minor"/>
      </rPr>
      <t>maksymalnie dwie monografie, redakcje lub rozdziały na pracownika</t>
    </r>
  </si>
  <si>
    <t>Publikacje za 40 punktów i więcej - autorzy z kilku różnych dyscyplin WSIiZ i osoby z zewnątrz</t>
  </si>
  <si>
    <t>Liczba autorów z dyscypliny 1</t>
  </si>
  <si>
    <t>Liczba autorów z dyscypliny 2</t>
  </si>
  <si>
    <t>Liczba autorów z dyscypliny 3</t>
  </si>
  <si>
    <t>Liczba wszystkich autorów</t>
  </si>
  <si>
    <t>Liczba pkt. za publikację</t>
  </si>
  <si>
    <r>
      <t xml:space="preserve">Liczba pkt. za publikację - Poziom 2 </t>
    </r>
    <r>
      <rPr>
        <b/>
        <sz val="11"/>
        <color rgb="FFC00000"/>
        <rFont val="Calibri"/>
        <family val="2"/>
        <charset val="238"/>
        <scheme val="minor"/>
      </rPr>
      <t>(200/100/50,
a w przypadku nauk społecznych: 300/150/75)</t>
    </r>
  </si>
  <si>
    <t>Punkty dla 1 pracownika WSIiZ z dyscypliny 1</t>
  </si>
  <si>
    <t>Punkty dla 1 pracownika WSIiZ z dyscypliny 2</t>
  </si>
  <si>
    <t>Punkty dla 1 pracownika WSIiZ z dyscypliny 3</t>
  </si>
  <si>
    <t xml:space="preserve">Liczba slotów na 1 pracownika </t>
  </si>
  <si>
    <t>Sloty publikacyjne</t>
  </si>
  <si>
    <t>Dyscyplina 1</t>
  </si>
  <si>
    <t>Dyscyplina 2</t>
  </si>
  <si>
    <t>Udział w slocie dla 1 pracownika WSIiZ z dyscypliny 1</t>
  </si>
  <si>
    <t>Udział w slocie dla 1 pracownika WSIiZ z dyscypliny 2</t>
  </si>
  <si>
    <t>Udział w slocie dla 1 pracownika WSIiZ z dyscypliny 3</t>
  </si>
  <si>
    <t>Publikacje za 20 punktów i więcej - autorzy z jednej dyscypliny WSIiZ i osoby z zewnątrz</t>
  </si>
  <si>
    <t>Publikacje za 20 punktów i więcej - autorzy z kilku różnych dyscyplin WSIiZ i osoby z zewnątrz</t>
  </si>
  <si>
    <t>Publikacje z wykazu za mniej niż 20 pkt. i spoza wykazu za 5 pkt.  współautorskie z osobami z zewnątrz</t>
  </si>
  <si>
    <t>Artykuły wieloautorskie w czasopismach i materiałach konferencyjnych opublikowane w latach 2019-2020</t>
  </si>
  <si>
    <t>Artykuły wieloautorskie w czasopismach i materiałach konferencyjnych opublikowane w latach 2017-2018</t>
  </si>
  <si>
    <t>Zatrudnienie na dzień 
31 grudnia danego roku)</t>
  </si>
  <si>
    <t>Komórki zaznaczone kolorem żółtym można dowolnie zmieniać, wpisując odpowiednią liczbę autorów oraz liczbę punktów za publikację</t>
  </si>
  <si>
    <r>
      <t xml:space="preserve">Liczba pkt. za publikację - Poziom 1  </t>
    </r>
    <r>
      <rPr>
        <b/>
        <sz val="11"/>
        <color rgb="FFC00000"/>
        <rFont val="Calibri"/>
        <family val="2"/>
        <charset val="238"/>
        <scheme val="minor"/>
      </rPr>
      <t>(80/20/20,
a w przypadku nauk społecznych: 100/20/20)</t>
    </r>
  </si>
  <si>
    <r>
      <t xml:space="preserve">Liczba pkt. za publikację - spoza wykazu  </t>
    </r>
    <r>
      <rPr>
        <b/>
        <sz val="11"/>
        <color rgb="FFC00000"/>
        <rFont val="Calibri"/>
        <family val="2"/>
        <charset val="238"/>
        <scheme val="minor"/>
      </rPr>
      <t>(20/5/5)</t>
    </r>
  </si>
  <si>
    <r>
      <t xml:space="preserve">Monografie </t>
    </r>
    <r>
      <rPr>
        <sz val="11"/>
        <color rgb="FFC00000"/>
        <rFont val="Calibri"/>
        <family val="2"/>
        <charset val="238"/>
        <scheme val="minor"/>
      </rPr>
      <t xml:space="preserve">(monografie współautorskie, pod redakcją, rozdziały)
</t>
    </r>
    <r>
      <rPr>
        <b/>
        <sz val="11"/>
        <color rgb="FFC00000"/>
        <rFont val="Calibri"/>
        <family val="2"/>
        <charset val="238"/>
        <scheme val="minor"/>
      </rPr>
      <t>opublikowane w latach 2017-2020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</si>
</sst>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 CE"/>
      <charset val="238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7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/>
    <xf numFmtId="0" fontId="0" fillId="2" borderId="3" xfId="0" applyFont="1" applyFill="1" applyBorder="1" applyAlignment="1">
      <alignment vertical="center" wrapText="1"/>
    </xf>
    <xf numFmtId="0" fontId="0" fillId="2" borderId="5" xfId="0" applyFont="1" applyFill="1" applyBorder="1" applyAlignment="1">
      <alignment vertical="center" wrapText="1"/>
    </xf>
    <xf numFmtId="2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7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18" xfId="0" applyFill="1" applyBorder="1" applyAlignment="1">
      <alignment vertical="center" wrapText="1"/>
    </xf>
    <xf numFmtId="0" fontId="0" fillId="2" borderId="16" xfId="0" applyFill="1" applyBorder="1" applyAlignment="1">
      <alignment vertical="center" wrapText="1"/>
    </xf>
    <xf numFmtId="0" fontId="0" fillId="2" borderId="17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9" fillId="0" borderId="0" xfId="0" applyFont="1"/>
    <xf numFmtId="0" fontId="0" fillId="2" borderId="15" xfId="0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9" fontId="0" fillId="0" borderId="14" xfId="0" applyNumberFormat="1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" fillId="2" borderId="20" xfId="0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9" fontId="0" fillId="0" borderId="19" xfId="0" applyNumberFormat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0" fillId="2" borderId="25" xfId="0" applyFill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0" fontId="0" fillId="3" borderId="2" xfId="0" applyFont="1" applyFill="1" applyBorder="1" applyAlignment="1" applyProtection="1">
      <alignment vertical="center" wrapText="1"/>
      <protection locked="0"/>
    </xf>
    <xf numFmtId="0" fontId="0" fillId="3" borderId="4" xfId="0" applyFont="1" applyFill="1" applyBorder="1" applyAlignment="1" applyProtection="1">
      <alignment vertical="center" wrapText="1"/>
      <protection locked="0"/>
    </xf>
    <xf numFmtId="0" fontId="0" fillId="3" borderId="6" xfId="0" applyFont="1" applyFill="1" applyBorder="1" applyAlignment="1" applyProtection="1">
      <alignment vertical="center" wrapText="1"/>
      <protection locked="0"/>
    </xf>
    <xf numFmtId="0" fontId="0" fillId="3" borderId="8" xfId="0" applyFill="1" applyBorder="1" applyAlignment="1" applyProtection="1">
      <alignment vertical="center" wrapText="1"/>
      <protection locked="0"/>
    </xf>
    <xf numFmtId="0" fontId="0" fillId="3" borderId="4" xfId="0" applyFill="1" applyBorder="1" applyAlignment="1" applyProtection="1">
      <alignment vertical="center" wrapText="1"/>
      <protection locked="0"/>
    </xf>
    <xf numFmtId="0" fontId="0" fillId="3" borderId="13" xfId="0" applyFill="1" applyBorder="1" applyAlignment="1" applyProtection="1">
      <alignment vertical="center" wrapText="1"/>
      <protection locked="0"/>
    </xf>
    <xf numFmtId="0" fontId="7" fillId="3" borderId="2" xfId="0" applyFont="1" applyFill="1" applyBorder="1" applyAlignment="1" applyProtection="1">
      <alignment vertical="center" wrapText="1"/>
      <protection locked="0"/>
    </xf>
    <xf numFmtId="164" fontId="5" fillId="2" borderId="4" xfId="0" applyNumberFormat="1" applyFont="1" applyFill="1" applyBorder="1" applyAlignment="1" applyProtection="1">
      <alignment vertical="center" wrapText="1"/>
      <protection hidden="1"/>
    </xf>
    <xf numFmtId="164" fontId="5" fillId="2" borderId="6" xfId="0" applyNumberFormat="1" applyFont="1" applyFill="1" applyBorder="1" applyAlignment="1" applyProtection="1">
      <alignment vertical="center" wrapText="1"/>
      <protection hidden="1"/>
    </xf>
    <xf numFmtId="164" fontId="5" fillId="2" borderId="2" xfId="0" applyNumberFormat="1" applyFont="1" applyFill="1" applyBorder="1" applyAlignment="1" applyProtection="1">
      <alignment vertical="center" wrapText="1"/>
      <protection hidden="1"/>
    </xf>
    <xf numFmtId="164" fontId="5" fillId="2" borderId="8" xfId="0" applyNumberFormat="1" applyFont="1" applyFill="1" applyBorder="1" applyAlignment="1" applyProtection="1">
      <alignment vertical="center" wrapText="1"/>
      <protection hidden="1"/>
    </xf>
    <xf numFmtId="164" fontId="5" fillId="2" borderId="12" xfId="0" applyNumberFormat="1" applyFont="1" applyFill="1" applyBorder="1" applyAlignment="1" applyProtection="1">
      <alignment vertical="center" wrapText="1"/>
      <protection hidden="1"/>
    </xf>
    <xf numFmtId="164" fontId="1" fillId="2" borderId="2" xfId="0" applyNumberFormat="1" applyFont="1" applyFill="1" applyBorder="1" applyAlignment="1" applyProtection="1">
      <alignment vertical="center" wrapText="1"/>
      <protection hidden="1"/>
    </xf>
    <xf numFmtId="164" fontId="1" fillId="2" borderId="4" xfId="0" applyNumberFormat="1" applyFont="1" applyFill="1" applyBorder="1" applyAlignment="1" applyProtection="1">
      <alignment vertical="center" wrapText="1"/>
      <protection hidden="1"/>
    </xf>
    <xf numFmtId="164" fontId="1" fillId="2" borderId="6" xfId="0" applyNumberFormat="1" applyFont="1" applyFill="1" applyBorder="1" applyAlignment="1" applyProtection="1">
      <alignment vertical="center" wrapText="1"/>
      <protection hidden="1"/>
    </xf>
    <xf numFmtId="164" fontId="5" fillId="2" borderId="13" xfId="0" applyNumberFormat="1" applyFont="1" applyFill="1" applyBorder="1" applyAlignment="1" applyProtection="1">
      <alignment vertical="center" wrapText="1"/>
      <protection hidden="1"/>
    </xf>
    <xf numFmtId="0" fontId="1" fillId="4" borderId="15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wrapText="1"/>
    </xf>
    <xf numFmtId="0" fontId="8" fillId="3" borderId="10" xfId="0" applyFont="1" applyFill="1" applyBorder="1" applyAlignment="1">
      <alignment horizont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8" fillId="4" borderId="19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119063</xdr:colOff>
      <xdr:row>0</xdr:row>
      <xdr:rowOff>1</xdr:rowOff>
    </xdr:from>
    <xdr:to>
      <xdr:col>2</xdr:col>
      <xdr:colOff>2079625</xdr:colOff>
      <xdr:row>0</xdr:row>
      <xdr:rowOff>579439</xdr:rowOff>
    </xdr:to>
    <xdr:pic>
      <xdr:nvPicPr>
        <xdr:cNvPr id="2" name="Obraz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96" r="5753" b="18752"/>
        <a:stretch/>
      </xdr:blipFill>
      <xdr:spPr>
        <a:xfrm>
          <a:off x="4310063" y="1"/>
          <a:ext cx="1960562" cy="5794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119063</xdr:colOff>
      <xdr:row>0</xdr:row>
      <xdr:rowOff>1</xdr:rowOff>
    </xdr:from>
    <xdr:to>
      <xdr:col>2</xdr:col>
      <xdr:colOff>2079625</xdr:colOff>
      <xdr:row>0</xdr:row>
      <xdr:rowOff>579439</xdr:rowOff>
    </xdr:to>
    <xdr:pic>
      <xdr:nvPicPr>
        <xdr:cNvPr id="2" name="Obraz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96" r="5753" b="18752"/>
        <a:stretch/>
      </xdr:blipFill>
      <xdr:spPr>
        <a:xfrm>
          <a:off x="4310063" y="1"/>
          <a:ext cx="1960562" cy="5794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111125</xdr:colOff>
      <xdr:row>0</xdr:row>
      <xdr:rowOff>1</xdr:rowOff>
    </xdr:from>
    <xdr:to>
      <xdr:col>2</xdr:col>
      <xdr:colOff>2079625</xdr:colOff>
      <xdr:row>0</xdr:row>
      <xdr:rowOff>571501</xdr:rowOff>
    </xdr:to>
    <xdr:pic>
      <xdr:nvPicPr>
        <xdr:cNvPr id="2" name="Obraz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36" r="5753" b="19865"/>
        <a:stretch/>
      </xdr:blipFill>
      <xdr:spPr>
        <a:xfrm>
          <a:off x="4302125" y="1"/>
          <a:ext cx="1968500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D42"/>
  <sheetViews>
    <sheetView zoomScale="120" zoomScaleNormal="120" workbookViewId="0">
      <selection activeCell="A3" sqref="A3:B3"/>
    </sheetView>
  </sheetViews>
  <sheetFormatPr defaultRowHeight="15" x14ac:dyDescent="0.25"/>
  <cols>
    <col min="1" max="1" width="48.28515625" style="7" customWidth="1"/>
    <col min="2" max="2" width="14.5703125" style="7" customWidth="1"/>
    <col min="3" max="3" width="31.5703125" customWidth="1"/>
    <col min="4" max="4" width="9.140625" customWidth="1"/>
    <col min="5" max="5" width="9.7109375" bestFit="1" customWidth="1"/>
  </cols>
  <sheetData>
    <row r="1" spans="1:4" ht="50.25" customHeight="1" x14ac:dyDescent="0.25">
      <c r="A1" s="60" t="s">
        <v>18</v>
      </c>
      <c r="B1" s="61"/>
    </row>
    <row r="3" spans="1:4" ht="17.25" x14ac:dyDescent="0.25">
      <c r="A3" s="65" t="s">
        <v>0</v>
      </c>
      <c r="B3" s="66"/>
    </row>
    <row r="4" spans="1:4" x14ac:dyDescent="0.25">
      <c r="A4" s="6"/>
      <c r="B4" s="6"/>
    </row>
    <row r="5" spans="1:4" ht="38.25" customHeight="1" x14ac:dyDescent="0.25">
      <c r="A5" s="64" t="s">
        <v>47</v>
      </c>
      <c r="B5" s="64"/>
    </row>
    <row r="6" spans="1:4" x14ac:dyDescent="0.25">
      <c r="A6" s="6"/>
      <c r="B6" s="6"/>
    </row>
    <row r="7" spans="1:4" ht="32.25" customHeight="1" x14ac:dyDescent="0.25">
      <c r="A7" s="62" t="s">
        <v>24</v>
      </c>
      <c r="B7" s="63"/>
    </row>
    <row r="8" spans="1:4" x14ac:dyDescent="0.25">
      <c r="A8" s="11" t="s">
        <v>19</v>
      </c>
      <c r="B8" s="43">
        <v>1</v>
      </c>
    </row>
    <row r="9" spans="1:4" x14ac:dyDescent="0.25">
      <c r="A9" s="12" t="s">
        <v>20</v>
      </c>
      <c r="B9" s="44">
        <v>3</v>
      </c>
    </row>
    <row r="10" spans="1:4" x14ac:dyDescent="0.25">
      <c r="A10" s="13" t="s">
        <v>21</v>
      </c>
      <c r="B10" s="45">
        <v>70</v>
      </c>
    </row>
    <row r="11" spans="1:4" x14ac:dyDescent="0.25">
      <c r="A11" s="16" t="s">
        <v>2</v>
      </c>
      <c r="B11" s="52">
        <f>IF(B10&gt;=100,B10,IF(SQRT(B8/B9)*B10&lt;B10*0.1,B10*0.1,SQRT(B8/B9)*B10))</f>
        <v>40.414518843273804</v>
      </c>
      <c r="D11" s="5"/>
    </row>
    <row r="12" spans="1:4" x14ac:dyDescent="0.25">
      <c r="A12" s="14" t="s">
        <v>22</v>
      </c>
      <c r="B12" s="50">
        <f>B11/B8</f>
        <v>40.414518843273804</v>
      </c>
    </row>
    <row r="13" spans="1:4" x14ac:dyDescent="0.25">
      <c r="A13" s="15" t="s">
        <v>23</v>
      </c>
      <c r="B13" s="51">
        <f>IF(B10&gt;=100,1/B8,B10*SQRT(B8/B9)/B10*(1/B8))</f>
        <v>0.57735026918962573</v>
      </c>
      <c r="C13" s="21"/>
    </row>
    <row r="14" spans="1:4" x14ac:dyDescent="0.25">
      <c r="A14" s="6"/>
      <c r="B14" s="6"/>
    </row>
    <row r="15" spans="1:4" ht="37.5" customHeight="1" x14ac:dyDescent="0.25">
      <c r="A15" s="62" t="s">
        <v>27</v>
      </c>
      <c r="B15" s="63"/>
    </row>
    <row r="16" spans="1:4" x14ac:dyDescent="0.25">
      <c r="A16" s="8" t="s">
        <v>28</v>
      </c>
      <c r="B16" s="46">
        <v>1</v>
      </c>
    </row>
    <row r="17" spans="1:2" x14ac:dyDescent="0.25">
      <c r="A17" s="9" t="s">
        <v>29</v>
      </c>
      <c r="B17" s="47">
        <v>1</v>
      </c>
    </row>
    <row r="18" spans="1:2" x14ac:dyDescent="0.25">
      <c r="A18" s="9" t="s">
        <v>30</v>
      </c>
      <c r="B18" s="47">
        <v>0</v>
      </c>
    </row>
    <row r="19" spans="1:2" x14ac:dyDescent="0.25">
      <c r="A19" s="9" t="s">
        <v>31</v>
      </c>
      <c r="B19" s="47">
        <v>4</v>
      </c>
    </row>
    <row r="20" spans="1:2" x14ac:dyDescent="0.25">
      <c r="A20" s="20" t="s">
        <v>21</v>
      </c>
      <c r="B20" s="48">
        <v>70</v>
      </c>
    </row>
    <row r="21" spans="1:2" x14ac:dyDescent="0.25">
      <c r="A21" s="16" t="s">
        <v>5</v>
      </c>
      <c r="B21" s="55">
        <f>IF(B20&gt;=100,B20,IF(SQRT(B16/B19)*B20&lt;B20*0.1,B20*0.1,SQRT(B16/B19)*B20))</f>
        <v>35</v>
      </c>
    </row>
    <row r="22" spans="1:2" x14ac:dyDescent="0.25">
      <c r="A22" s="14" t="s">
        <v>6</v>
      </c>
      <c r="B22" s="56">
        <f>IF(B17&lt;&gt;0,IF(B20&gt;=100,B20,IF(SQRT(B17/B19)*B20&lt;B20*0.1,B20*0.1,SQRT(B17/B19)*B20)),0)</f>
        <v>35</v>
      </c>
    </row>
    <row r="23" spans="1:2" x14ac:dyDescent="0.25">
      <c r="A23" s="15" t="s">
        <v>8</v>
      </c>
      <c r="B23" s="57">
        <f>IF(B18&lt;&gt;0,IF(B20&gt;=100,B20,IF(SQRT(B18/B19)*B20&lt;B20*0.1,B20*0.1,SQRT(B18/B19)*B20)),0)</f>
        <v>0</v>
      </c>
    </row>
    <row r="24" spans="1:2" x14ac:dyDescent="0.25">
      <c r="A24" s="14" t="s">
        <v>34</v>
      </c>
      <c r="B24" s="50">
        <f>B21/B16</f>
        <v>35</v>
      </c>
    </row>
    <row r="25" spans="1:2" x14ac:dyDescent="0.25">
      <c r="A25" s="14" t="s">
        <v>35</v>
      </c>
      <c r="B25" s="50">
        <f>IF(B17&lt;&gt;0,B22/B17,0)</f>
        <v>35</v>
      </c>
    </row>
    <row r="26" spans="1:2" x14ac:dyDescent="0.25">
      <c r="A26" s="14" t="s">
        <v>36</v>
      </c>
      <c r="B26" s="50">
        <f>IF(B18&lt;&gt;0,B23/B18,0)</f>
        <v>0</v>
      </c>
    </row>
    <row r="27" spans="1:2" x14ac:dyDescent="0.25">
      <c r="A27" s="17" t="s">
        <v>41</v>
      </c>
      <c r="B27" s="52">
        <f>IF(B20&gt;=100,1/B16,B20*SQRT(B16/B19)/B20*(1/B16))</f>
        <v>0.5</v>
      </c>
    </row>
    <row r="28" spans="1:2" x14ac:dyDescent="0.25">
      <c r="A28" s="18" t="s">
        <v>42</v>
      </c>
      <c r="B28" s="53">
        <f>IF(B17&lt;&gt;0,IF(B20&gt;=100,1/B17,B20*SQRT(B17/B19)/B20*(1/B17)),0)</f>
        <v>0.5</v>
      </c>
    </row>
    <row r="29" spans="1:2" x14ac:dyDescent="0.25">
      <c r="A29" s="19" t="s">
        <v>43</v>
      </c>
      <c r="B29" s="51">
        <f>IF(B18&lt;&gt;0,IF(B20&gt;=100,1/B18,B20*SQRT(B18/B19)/B20*(1/B18)),0)</f>
        <v>0</v>
      </c>
    </row>
    <row r="30" spans="1:2" x14ac:dyDescent="0.25">
      <c r="A30" s="6"/>
      <c r="B30" s="6"/>
    </row>
    <row r="31" spans="1:2" ht="44.25" customHeight="1" x14ac:dyDescent="0.25">
      <c r="A31" s="62" t="s">
        <v>10</v>
      </c>
      <c r="B31" s="63"/>
    </row>
    <row r="32" spans="1:2" ht="15.75" customHeight="1" x14ac:dyDescent="0.25">
      <c r="A32" s="8" t="s">
        <v>28</v>
      </c>
      <c r="B32" s="46">
        <v>2</v>
      </c>
    </row>
    <row r="33" spans="1:2" x14ac:dyDescent="0.25">
      <c r="A33" s="8" t="s">
        <v>29</v>
      </c>
      <c r="B33" s="46">
        <v>0</v>
      </c>
    </row>
    <row r="34" spans="1:2" x14ac:dyDescent="0.25">
      <c r="A34" s="9" t="s">
        <v>20</v>
      </c>
      <c r="B34" s="47">
        <v>3</v>
      </c>
    </row>
    <row r="35" spans="1:2" x14ac:dyDescent="0.25">
      <c r="A35" s="20" t="s">
        <v>32</v>
      </c>
      <c r="B35" s="48">
        <v>20</v>
      </c>
    </row>
    <row r="36" spans="1:2" x14ac:dyDescent="0.25">
      <c r="A36" s="16" t="s">
        <v>5</v>
      </c>
      <c r="B36" s="55">
        <f>IF((B32/B34)*B35&lt;B35*0.1,B35*0.1,(B32/B34)*B35)</f>
        <v>13.333333333333332</v>
      </c>
    </row>
    <row r="37" spans="1:2" x14ac:dyDescent="0.25">
      <c r="A37" s="15" t="s">
        <v>6</v>
      </c>
      <c r="B37" s="57">
        <f>IF(B33&lt;&gt;0,IF((B32/B34)*B35&lt;B35*0.1,B35*0.1,(B32/B34)*B35),0)</f>
        <v>0</v>
      </c>
    </row>
    <row r="38" spans="1:2" x14ac:dyDescent="0.25">
      <c r="A38" s="42" t="s">
        <v>34</v>
      </c>
      <c r="B38" s="53">
        <f>B36/B32</f>
        <v>6.6666666666666661</v>
      </c>
    </row>
    <row r="39" spans="1:2" x14ac:dyDescent="0.25">
      <c r="A39" s="41" t="s">
        <v>35</v>
      </c>
      <c r="B39" s="58">
        <f>IF(B33&lt;&gt;0,B37/B33,0)</f>
        <v>0</v>
      </c>
    </row>
    <row r="40" spans="1:2" x14ac:dyDescent="0.25">
      <c r="A40" s="17" t="s">
        <v>41</v>
      </c>
      <c r="B40" s="52">
        <f>((B35*(B32/B34))/B35)*(1/B32)</f>
        <v>0.33333333333333331</v>
      </c>
    </row>
    <row r="41" spans="1:2" x14ac:dyDescent="0.25">
      <c r="A41" s="19" t="s">
        <v>42</v>
      </c>
      <c r="B41" s="51">
        <f>IF(B33&lt;&gt;0,((B35*(B33/B34))/B35)*(1/B33),0)</f>
        <v>0</v>
      </c>
    </row>
    <row r="42" spans="1:2" x14ac:dyDescent="0.25">
      <c r="A42" s="6"/>
      <c r="B42" s="6"/>
    </row>
  </sheetData>
  <sheetProtection password="8143" sheet="1" objects="1" scenarios="1"/>
  <customSheetViews>
    <customSheetView guid="{701D4D90-8249-40F9-9087-B809379E0EF0}" scale="120" fitToPage="1">
      <selection activeCell="A3" sqref="A3:B3"/>
      <pageMargins left="0.23622047244094491" right="0.23622047244094491" top="0.74803149606299213" bottom="0.74803149606299213" header="0.31496062992125984" footer="0.31496062992125984"/>
      <printOptions horizontalCentered="1"/>
      <pageSetup paperSize="9" fitToHeight="0" orientation="portrait" r:id="rId1"/>
    </customSheetView>
  </customSheetViews>
  <mergeCells count="6">
    <mergeCell ref="A1:B1"/>
    <mergeCell ref="A31:B31"/>
    <mergeCell ref="A15:B15"/>
    <mergeCell ref="A7:B7"/>
    <mergeCell ref="A5:B5"/>
    <mergeCell ref="A3:B3"/>
  </mergeCell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42"/>
  <sheetViews>
    <sheetView zoomScale="120" zoomScaleNormal="120" workbookViewId="0">
      <selection activeCell="A3" sqref="A3:B3"/>
    </sheetView>
  </sheetViews>
  <sheetFormatPr defaultRowHeight="15" x14ac:dyDescent="0.25"/>
  <cols>
    <col min="1" max="1" width="48.28515625" style="7" customWidth="1"/>
    <col min="2" max="2" width="14.5703125" style="7" customWidth="1"/>
    <col min="3" max="3" width="31.5703125" customWidth="1"/>
    <col min="4" max="4" width="9.140625" customWidth="1"/>
    <col min="5" max="5" width="9.7109375" bestFit="1" customWidth="1"/>
  </cols>
  <sheetData>
    <row r="1" spans="1:4" ht="50.25" customHeight="1" x14ac:dyDescent="0.25">
      <c r="A1" s="60" t="s">
        <v>18</v>
      </c>
      <c r="B1" s="61"/>
    </row>
    <row r="3" spans="1:4" ht="17.25" x14ac:dyDescent="0.25">
      <c r="A3" s="65" t="s">
        <v>0</v>
      </c>
      <c r="B3" s="66"/>
    </row>
    <row r="4" spans="1:4" x14ac:dyDescent="0.25">
      <c r="A4" s="6"/>
      <c r="B4" s="6"/>
    </row>
    <row r="5" spans="1:4" ht="37.5" customHeight="1" x14ac:dyDescent="0.25">
      <c r="A5" s="64" t="s">
        <v>48</v>
      </c>
      <c r="B5" s="64"/>
    </row>
    <row r="6" spans="1:4" x14ac:dyDescent="0.25">
      <c r="A6" s="6"/>
      <c r="B6" s="6"/>
    </row>
    <row r="7" spans="1:4" ht="32.25" customHeight="1" x14ac:dyDescent="0.25">
      <c r="A7" s="62" t="s">
        <v>44</v>
      </c>
      <c r="B7" s="63"/>
    </row>
    <row r="8" spans="1:4" x14ac:dyDescent="0.25">
      <c r="A8" s="11" t="s">
        <v>19</v>
      </c>
      <c r="B8" s="43">
        <v>2</v>
      </c>
    </row>
    <row r="9" spans="1:4" x14ac:dyDescent="0.25">
      <c r="A9" s="12" t="s">
        <v>20</v>
      </c>
      <c r="B9" s="44">
        <v>3</v>
      </c>
    </row>
    <row r="10" spans="1:4" x14ac:dyDescent="0.25">
      <c r="A10" s="13" t="s">
        <v>21</v>
      </c>
      <c r="B10" s="45">
        <v>20</v>
      </c>
    </row>
    <row r="11" spans="1:4" x14ac:dyDescent="0.25">
      <c r="A11" s="16" t="s">
        <v>2</v>
      </c>
      <c r="B11" s="52">
        <f>IF(B10&gt;=30,B10,IF(SQRT(B8/B9)*B10&lt;B10*0.1,B10*0.1,SQRT(B8/B9)*B10))</f>
        <v>16.329931618554522</v>
      </c>
      <c r="D11" s="5"/>
    </row>
    <row r="12" spans="1:4" x14ac:dyDescent="0.25">
      <c r="A12" s="14" t="s">
        <v>22</v>
      </c>
      <c r="B12" s="50">
        <f>B11/B8</f>
        <v>8.1649658092772608</v>
      </c>
    </row>
    <row r="13" spans="1:4" x14ac:dyDescent="0.25">
      <c r="A13" s="15" t="s">
        <v>23</v>
      </c>
      <c r="B13" s="51">
        <f>IF(B10&gt;=30,1/B8,B10*SQRT(B8/B9)/B10*(1/B8))</f>
        <v>0.40824829046386302</v>
      </c>
      <c r="C13" s="21"/>
    </row>
    <row r="14" spans="1:4" x14ac:dyDescent="0.25">
      <c r="A14" s="6"/>
      <c r="B14" s="6"/>
    </row>
    <row r="15" spans="1:4" ht="37.5" customHeight="1" x14ac:dyDescent="0.25">
      <c r="A15" s="62" t="s">
        <v>45</v>
      </c>
      <c r="B15" s="63"/>
    </row>
    <row r="16" spans="1:4" x14ac:dyDescent="0.25">
      <c r="A16" s="8" t="s">
        <v>28</v>
      </c>
      <c r="B16" s="46">
        <v>1</v>
      </c>
    </row>
    <row r="17" spans="1:2" x14ac:dyDescent="0.25">
      <c r="A17" s="9" t="s">
        <v>29</v>
      </c>
      <c r="B17" s="47">
        <v>2</v>
      </c>
    </row>
    <row r="18" spans="1:2" x14ac:dyDescent="0.25">
      <c r="A18" s="9" t="s">
        <v>30</v>
      </c>
      <c r="B18" s="47">
        <v>0</v>
      </c>
    </row>
    <row r="19" spans="1:2" x14ac:dyDescent="0.25">
      <c r="A19" s="9" t="s">
        <v>31</v>
      </c>
      <c r="B19" s="47">
        <v>4</v>
      </c>
    </row>
    <row r="20" spans="1:2" x14ac:dyDescent="0.25">
      <c r="A20" s="20" t="s">
        <v>21</v>
      </c>
      <c r="B20" s="48">
        <v>30</v>
      </c>
    </row>
    <row r="21" spans="1:2" x14ac:dyDescent="0.25">
      <c r="A21" s="16" t="s">
        <v>5</v>
      </c>
      <c r="B21" s="55">
        <f>IF(B20&gt;=30,B20,IF(SQRT(B16/B19)*B20&lt;B20*0.1,B20*0.1,SQRT(B16/B19)*B20))</f>
        <v>30</v>
      </c>
    </row>
    <row r="22" spans="1:2" x14ac:dyDescent="0.25">
      <c r="A22" s="14" t="s">
        <v>6</v>
      </c>
      <c r="B22" s="56">
        <f>IF(B17&lt;&gt;0,IF(B20&gt;=30,B20,IF(SQRT(B17/B19)*B20&lt;B20*0.1,B20*0.1,SQRT(B17/B19)*B20)),0)</f>
        <v>30</v>
      </c>
    </row>
    <row r="23" spans="1:2" x14ac:dyDescent="0.25">
      <c r="A23" s="15" t="s">
        <v>8</v>
      </c>
      <c r="B23" s="57">
        <f>IF(B18&lt;&gt;0,IF(B20&gt;=30,B20,IF(SQRT(B18/B19)*B20&lt;B20*0.1,B20*0.1,SQRT(B18/B19)*B20)),0)</f>
        <v>0</v>
      </c>
    </row>
    <row r="24" spans="1:2" x14ac:dyDescent="0.25">
      <c r="A24" s="14" t="s">
        <v>34</v>
      </c>
      <c r="B24" s="50">
        <f>B21/B16</f>
        <v>30</v>
      </c>
    </row>
    <row r="25" spans="1:2" x14ac:dyDescent="0.25">
      <c r="A25" s="14" t="s">
        <v>35</v>
      </c>
      <c r="B25" s="50">
        <f>IF(B17&lt;&gt;0,B22/B17,0)</f>
        <v>15</v>
      </c>
    </row>
    <row r="26" spans="1:2" x14ac:dyDescent="0.25">
      <c r="A26" s="14" t="s">
        <v>36</v>
      </c>
      <c r="B26" s="50">
        <f>IF(B18&lt;&gt;0,B23/B18,0)</f>
        <v>0</v>
      </c>
    </row>
    <row r="27" spans="1:2" x14ac:dyDescent="0.25">
      <c r="A27" s="17" t="s">
        <v>41</v>
      </c>
      <c r="B27" s="52">
        <f>IF(B20&gt;=30,1/B16,B20*SQRT(B16/B19)/B20*(1/B16))</f>
        <v>1</v>
      </c>
    </row>
    <row r="28" spans="1:2" x14ac:dyDescent="0.25">
      <c r="A28" s="18" t="s">
        <v>42</v>
      </c>
      <c r="B28" s="53">
        <f>IF(B17&lt;&gt;0,IF(B20&gt;=30,1/B17,B20*SQRT(B17/B19)/B20*(1/B17)),0)</f>
        <v>0.5</v>
      </c>
    </row>
    <row r="29" spans="1:2" x14ac:dyDescent="0.25">
      <c r="A29" s="19" t="s">
        <v>43</v>
      </c>
      <c r="B29" s="51">
        <f>IF(B18&lt;&gt;0,IF(B20&gt;=30,1/B18,B20*SQRT(B18/B19)/B20*(1/B18)),0)</f>
        <v>0</v>
      </c>
    </row>
    <row r="30" spans="1:2" x14ac:dyDescent="0.25">
      <c r="A30" s="6"/>
      <c r="B30" s="6"/>
    </row>
    <row r="31" spans="1:2" ht="44.25" customHeight="1" x14ac:dyDescent="0.25">
      <c r="A31" s="62" t="s">
        <v>46</v>
      </c>
      <c r="B31" s="63"/>
    </row>
    <row r="32" spans="1:2" ht="15.75" customHeight="1" x14ac:dyDescent="0.25">
      <c r="A32" s="8" t="s">
        <v>28</v>
      </c>
      <c r="B32" s="46">
        <v>2</v>
      </c>
    </row>
    <row r="33" spans="1:2" x14ac:dyDescent="0.25">
      <c r="A33" s="8" t="s">
        <v>29</v>
      </c>
      <c r="B33" s="46">
        <v>0</v>
      </c>
    </row>
    <row r="34" spans="1:2" x14ac:dyDescent="0.25">
      <c r="A34" s="9" t="s">
        <v>20</v>
      </c>
      <c r="B34" s="47">
        <v>3</v>
      </c>
    </row>
    <row r="35" spans="1:2" x14ac:dyDescent="0.25">
      <c r="A35" s="20" t="s">
        <v>32</v>
      </c>
      <c r="B35" s="48">
        <v>10</v>
      </c>
    </row>
    <row r="36" spans="1:2" x14ac:dyDescent="0.25">
      <c r="A36" s="16" t="s">
        <v>5</v>
      </c>
      <c r="B36" s="55">
        <f>IF((B32/B34)*B35&lt;B35*0.1,B35*0.1,(B32/B34)*B35)</f>
        <v>6.6666666666666661</v>
      </c>
    </row>
    <row r="37" spans="1:2" x14ac:dyDescent="0.25">
      <c r="A37" s="15" t="s">
        <v>6</v>
      </c>
      <c r="B37" s="57">
        <f>IF(B33&lt;&gt;0,IF((B32/B34)*B35&lt;B35*0.1,B35*0.1,(B32/B34)*B35),0)</f>
        <v>0</v>
      </c>
    </row>
    <row r="38" spans="1:2" x14ac:dyDescent="0.25">
      <c r="A38" s="42" t="s">
        <v>34</v>
      </c>
      <c r="B38" s="53">
        <f>B36/B32</f>
        <v>3.333333333333333</v>
      </c>
    </row>
    <row r="39" spans="1:2" x14ac:dyDescent="0.25">
      <c r="A39" s="41" t="s">
        <v>35</v>
      </c>
      <c r="B39" s="58">
        <f>IF(B33&lt;&gt;0,B37/B33,0)</f>
        <v>0</v>
      </c>
    </row>
    <row r="40" spans="1:2" x14ac:dyDescent="0.25">
      <c r="A40" s="17" t="s">
        <v>41</v>
      </c>
      <c r="B40" s="52">
        <f>((B35*(B32/B34))/B35)*(1/B32)</f>
        <v>0.33333333333333331</v>
      </c>
    </row>
    <row r="41" spans="1:2" x14ac:dyDescent="0.25">
      <c r="A41" s="19" t="s">
        <v>42</v>
      </c>
      <c r="B41" s="51">
        <f>IF(B33&lt;&gt;0,((B35*(B33/B34))/B35)*(1/B33),0)</f>
        <v>0</v>
      </c>
    </row>
    <row r="42" spans="1:2" x14ac:dyDescent="0.25">
      <c r="A42" s="6"/>
      <c r="B42" s="6"/>
    </row>
  </sheetData>
  <sheetProtection password="8143" sheet="1" objects="1" scenarios="1"/>
  <customSheetViews>
    <customSheetView guid="{701D4D90-8249-40F9-9087-B809379E0EF0}" scale="120" fitToPage="1">
      <selection activeCell="A3" sqref="A3:B3"/>
      <pageMargins left="0.23622047244094491" right="0.23622047244094491" top="0.74803149606299213" bottom="0.74803149606299213" header="0.31496062992125984" footer="0.31496062992125984"/>
      <printOptions horizontalCentered="1"/>
      <pageSetup paperSize="9" fitToHeight="0" orientation="portrait" r:id="rId1"/>
    </customSheetView>
  </customSheetViews>
  <mergeCells count="6">
    <mergeCell ref="A31:B31"/>
    <mergeCell ref="A1:B1"/>
    <mergeCell ref="A3:B3"/>
    <mergeCell ref="A5:B5"/>
    <mergeCell ref="A7:B7"/>
    <mergeCell ref="A15:B15"/>
  </mergeCell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C46"/>
  <sheetViews>
    <sheetView tabSelected="1" zoomScale="120" zoomScaleNormal="120" workbookViewId="0">
      <selection activeCell="A5" sqref="A5:B5"/>
    </sheetView>
  </sheetViews>
  <sheetFormatPr defaultRowHeight="15" x14ac:dyDescent="0.25"/>
  <cols>
    <col min="1" max="1" width="48.28515625" style="7" customWidth="1"/>
    <col min="2" max="2" width="14.5703125" style="7" customWidth="1"/>
    <col min="3" max="3" width="32.140625" customWidth="1"/>
    <col min="4" max="4" width="9.140625" customWidth="1"/>
    <col min="5" max="5" width="9.7109375" bestFit="1" customWidth="1"/>
  </cols>
  <sheetData>
    <row r="1" spans="1:3" ht="50.25" customHeight="1" x14ac:dyDescent="0.25">
      <c r="A1" s="60" t="s">
        <v>50</v>
      </c>
      <c r="B1" s="61"/>
    </row>
    <row r="3" spans="1:3" ht="17.25" x14ac:dyDescent="0.25">
      <c r="A3" s="65" t="s">
        <v>0</v>
      </c>
      <c r="B3" s="66"/>
    </row>
    <row r="4" spans="1:3" x14ac:dyDescent="0.25">
      <c r="A4" s="6"/>
      <c r="B4" s="6"/>
    </row>
    <row r="5" spans="1:3" ht="38.25" customHeight="1" x14ac:dyDescent="0.25">
      <c r="A5" s="74" t="s">
        <v>53</v>
      </c>
      <c r="B5" s="74"/>
    </row>
    <row r="7" spans="1:3" ht="24.75" customHeight="1" x14ac:dyDescent="0.25">
      <c r="A7" s="72" t="s">
        <v>9</v>
      </c>
      <c r="B7" s="73"/>
    </row>
    <row r="8" spans="1:3" x14ac:dyDescent="0.25">
      <c r="A8" s="8" t="s">
        <v>3</v>
      </c>
      <c r="B8" s="46">
        <v>2</v>
      </c>
      <c r="C8" s="2"/>
    </row>
    <row r="9" spans="1:3" x14ac:dyDescent="0.25">
      <c r="A9" s="9" t="s">
        <v>4</v>
      </c>
      <c r="B9" s="46">
        <v>0</v>
      </c>
      <c r="C9" s="2"/>
    </row>
    <row r="10" spans="1:3" x14ac:dyDescent="0.25">
      <c r="A10" s="8" t="s">
        <v>7</v>
      </c>
      <c r="B10" s="46">
        <v>0</v>
      </c>
      <c r="C10" s="2"/>
    </row>
    <row r="11" spans="1:3" x14ac:dyDescent="0.25">
      <c r="A11" s="10" t="s">
        <v>1</v>
      </c>
      <c r="B11" s="48">
        <v>4</v>
      </c>
      <c r="C11" s="2"/>
    </row>
    <row r="12" spans="1:3" ht="33.75" customHeight="1" x14ac:dyDescent="0.25">
      <c r="A12" s="23" t="s">
        <v>33</v>
      </c>
      <c r="B12" s="43">
        <v>150</v>
      </c>
      <c r="C12" s="2"/>
    </row>
    <row r="13" spans="1:3" x14ac:dyDescent="0.25">
      <c r="A13" s="14" t="s">
        <v>5</v>
      </c>
      <c r="B13" s="50">
        <f>B12</f>
        <v>150</v>
      </c>
      <c r="C13" s="2"/>
    </row>
    <row r="14" spans="1:3" x14ac:dyDescent="0.25">
      <c r="A14" s="14" t="s">
        <v>6</v>
      </c>
      <c r="B14" s="50">
        <f>IF(B9&lt;&gt;0,B12,0)</f>
        <v>0</v>
      </c>
      <c r="C14" s="2"/>
    </row>
    <row r="15" spans="1:3" x14ac:dyDescent="0.25">
      <c r="A15" s="15" t="s">
        <v>8</v>
      </c>
      <c r="B15" s="51">
        <f>IF(B10&lt;&gt;0,B12,0)</f>
        <v>0</v>
      </c>
      <c r="C15" s="2"/>
    </row>
    <row r="16" spans="1:3" x14ac:dyDescent="0.25">
      <c r="A16" s="16" t="s">
        <v>34</v>
      </c>
      <c r="B16" s="52">
        <f>B13/B8</f>
        <v>75</v>
      </c>
      <c r="C16" s="2"/>
    </row>
    <row r="17" spans="1:3" x14ac:dyDescent="0.25">
      <c r="A17" s="14" t="s">
        <v>35</v>
      </c>
      <c r="B17" s="50">
        <f>IF(B9&lt;&gt;0,B14/B9,0)</f>
        <v>0</v>
      </c>
      <c r="C17" s="2"/>
    </row>
    <row r="18" spans="1:3" x14ac:dyDescent="0.25">
      <c r="A18" s="15" t="s">
        <v>36</v>
      </c>
      <c r="B18" s="51">
        <f>IF(B10&lt;&gt;0,B15/B10,0)</f>
        <v>0</v>
      </c>
      <c r="C18" s="2"/>
    </row>
    <row r="19" spans="1:3" x14ac:dyDescent="0.25">
      <c r="A19" s="22" t="s">
        <v>41</v>
      </c>
      <c r="B19" s="53">
        <f>1/B8</f>
        <v>0.5</v>
      </c>
      <c r="C19" s="2"/>
    </row>
    <row r="20" spans="1:3" x14ac:dyDescent="0.25">
      <c r="A20" s="18" t="s">
        <v>42</v>
      </c>
      <c r="B20" s="50">
        <f>IF(B9&lt;&gt;0,1/B9,0)</f>
        <v>0</v>
      </c>
      <c r="C20" s="2"/>
    </row>
    <row r="21" spans="1:3" x14ac:dyDescent="0.25">
      <c r="A21" s="19" t="s">
        <v>43</v>
      </c>
      <c r="B21" s="51">
        <f>IF(B10&lt;&gt;0,1/B10,0)</f>
        <v>0</v>
      </c>
      <c r="C21" s="2"/>
    </row>
    <row r="22" spans="1:3" ht="30" customHeight="1" x14ac:dyDescent="0.25">
      <c r="A22" s="23" t="s">
        <v>51</v>
      </c>
      <c r="B22" s="49">
        <v>80</v>
      </c>
      <c r="C22" s="2"/>
    </row>
    <row r="23" spans="1:3" x14ac:dyDescent="0.25">
      <c r="A23" s="3" t="s">
        <v>5</v>
      </c>
      <c r="B23" s="50">
        <f>IF(SQRT(B8/B11)*B22&lt;B22*0.1,B22*0.1,SQRT(B8/B11)*B22)</f>
        <v>56.568542494923804</v>
      </c>
    </row>
    <row r="24" spans="1:3" x14ac:dyDescent="0.25">
      <c r="A24" s="3" t="s">
        <v>6</v>
      </c>
      <c r="B24" s="50">
        <f>IF(B9&lt;&gt;0,IF(SQRT(B9/B11)*B22&lt;B22*0.1,B22*0.1,SQRT(B9/B11)*B22),0)</f>
        <v>0</v>
      </c>
    </row>
    <row r="25" spans="1:3" x14ac:dyDescent="0.25">
      <c r="A25" s="4" t="s">
        <v>8</v>
      </c>
      <c r="B25" s="51">
        <f>IF(B10,IF(SQRT(B10/B11)*B22&lt;B22*0.1,B22*0.1,SQRT(B10/B11)*B22),0)</f>
        <v>0</v>
      </c>
    </row>
    <row r="26" spans="1:3" x14ac:dyDescent="0.25">
      <c r="A26" s="16" t="s">
        <v>34</v>
      </c>
      <c r="B26" s="52">
        <f>B23/B8</f>
        <v>28.284271247461902</v>
      </c>
    </row>
    <row r="27" spans="1:3" x14ac:dyDescent="0.25">
      <c r="A27" s="14" t="s">
        <v>35</v>
      </c>
      <c r="B27" s="50">
        <f>IF(B9&lt;&gt;0,B24/B9,0)</f>
        <v>0</v>
      </c>
    </row>
    <row r="28" spans="1:3" x14ac:dyDescent="0.25">
      <c r="A28" s="15" t="s">
        <v>36</v>
      </c>
      <c r="B28" s="51">
        <f>IF(B10&lt;&gt;0,B25/B10,0)</f>
        <v>0</v>
      </c>
    </row>
    <row r="29" spans="1:3" x14ac:dyDescent="0.25">
      <c r="A29" s="22" t="s">
        <v>41</v>
      </c>
      <c r="B29" s="53">
        <f>((B22*SQRT(B8/B11))/B22)*(1/B8)</f>
        <v>0.35355339059327379</v>
      </c>
    </row>
    <row r="30" spans="1:3" x14ac:dyDescent="0.25">
      <c r="A30" s="18" t="s">
        <v>42</v>
      </c>
      <c r="B30" s="53">
        <f>IF(B9&lt;&gt;0,((B22*SQRT(B9/B11))/B22)*(1/B9),0)</f>
        <v>0</v>
      </c>
    </row>
    <row r="31" spans="1:3" x14ac:dyDescent="0.25">
      <c r="A31" s="19" t="s">
        <v>43</v>
      </c>
      <c r="B31" s="53">
        <f>IF(B10&lt;&gt;0,((B22*SQRT(B10/B11))/B22)*(1/B10),0)</f>
        <v>0</v>
      </c>
    </row>
    <row r="32" spans="1:3" ht="28.5" customHeight="1" x14ac:dyDescent="0.25">
      <c r="A32" s="23" t="s">
        <v>52</v>
      </c>
      <c r="B32" s="49">
        <v>20</v>
      </c>
    </row>
    <row r="33" spans="1:2" x14ac:dyDescent="0.25">
      <c r="A33" s="3" t="s">
        <v>5</v>
      </c>
      <c r="B33" s="50">
        <f>IF((B8/B11)*B32&lt;B32*0.1,B32*0.1,(B8/B11)*B32)</f>
        <v>10</v>
      </c>
    </row>
    <row r="34" spans="1:2" x14ac:dyDescent="0.25">
      <c r="A34" s="3" t="s">
        <v>6</v>
      </c>
      <c r="B34" s="50">
        <f>IF(B9&lt;&gt;0,IF((B9/B11)*B32&lt;B32*0.1,B32*0.1,(B9/B11)*B32),0)</f>
        <v>0</v>
      </c>
    </row>
    <row r="35" spans="1:2" x14ac:dyDescent="0.25">
      <c r="A35" s="4" t="s">
        <v>8</v>
      </c>
      <c r="B35" s="51">
        <f>IF(B10&lt;&gt;0,IF((B10/B11)*B32&lt;B32*0.1,B32*0.1,(B10/B11)*B32),0)</f>
        <v>0</v>
      </c>
    </row>
    <row r="36" spans="1:2" x14ac:dyDescent="0.25">
      <c r="A36" s="16" t="s">
        <v>34</v>
      </c>
      <c r="B36" s="52">
        <f>B33/B8</f>
        <v>5</v>
      </c>
    </row>
    <row r="37" spans="1:2" x14ac:dyDescent="0.25">
      <c r="A37" s="14" t="s">
        <v>35</v>
      </c>
      <c r="B37" s="50">
        <f>IF(B9&lt;&gt;0,B34/B9,0)</f>
        <v>0</v>
      </c>
    </row>
    <row r="38" spans="1:2" x14ac:dyDescent="0.25">
      <c r="A38" s="15" t="s">
        <v>36</v>
      </c>
      <c r="B38" s="51">
        <f>IF(B10&lt;&gt;0,B35/B10,0)</f>
        <v>0</v>
      </c>
    </row>
    <row r="39" spans="1:2" x14ac:dyDescent="0.25">
      <c r="A39" s="22" t="s">
        <v>41</v>
      </c>
      <c r="B39" s="53">
        <f>((B32*(B8/B11))/B32)*(1/B8)</f>
        <v>0.25</v>
      </c>
    </row>
    <row r="40" spans="1:2" x14ac:dyDescent="0.25">
      <c r="A40" s="18" t="s">
        <v>42</v>
      </c>
      <c r="B40" s="53">
        <f>IF(B9&lt;&gt;0,((B32*(B9/B11))/B32)*(1/B9),0)</f>
        <v>0</v>
      </c>
    </row>
    <row r="41" spans="1:2" x14ac:dyDescent="0.25">
      <c r="A41" s="19" t="s">
        <v>43</v>
      </c>
      <c r="B41" s="54">
        <f>IF(B10&lt;&gt;0,((B32*(B10/B11))/B32)*(1/B10),0)</f>
        <v>0</v>
      </c>
    </row>
    <row r="43" spans="1:2" ht="66" customHeight="1" x14ac:dyDescent="0.25">
      <c r="A43" s="68" t="s">
        <v>25</v>
      </c>
      <c r="B43" s="68"/>
    </row>
    <row r="44" spans="1:2" ht="30" customHeight="1" x14ac:dyDescent="0.25">
      <c r="A44" s="67" t="s">
        <v>26</v>
      </c>
      <c r="B44" s="67"/>
    </row>
    <row r="45" spans="1:2" ht="43.5" customHeight="1" x14ac:dyDescent="0.25">
      <c r="A45" s="67" t="s">
        <v>11</v>
      </c>
      <c r="B45" s="67"/>
    </row>
    <row r="46" spans="1:2" x14ac:dyDescent="0.25">
      <c r="A46" s="6"/>
      <c r="B46" s="6"/>
    </row>
  </sheetData>
  <sheetProtection password="8143" sheet="1" objects="1" scenarios="1"/>
  <customSheetViews>
    <customSheetView guid="{701D4D90-8249-40F9-9087-B809379E0EF0}" scale="120" fitToPage="1">
      <selection activeCell="C4" sqref="C4"/>
      <pageMargins left="0.23622047244094491" right="0.23622047244094491" top="0.74803149606299213" bottom="0.74803149606299213" header="0.31496062992125984" footer="0.31496062992125984"/>
      <printOptions horizontalCentered="1"/>
      <pageSetup paperSize="9" fitToHeight="0" orientation="portrait" r:id="rId1"/>
    </customSheetView>
  </customSheetViews>
  <mergeCells count="7">
    <mergeCell ref="A44:B44"/>
    <mergeCell ref="A45:B45"/>
    <mergeCell ref="A1:B1"/>
    <mergeCell ref="A3:B3"/>
    <mergeCell ref="A5:B5"/>
    <mergeCell ref="A7:B7"/>
    <mergeCell ref="A43:B43"/>
  </mergeCell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sqref="A1:C1"/>
    </sheetView>
  </sheetViews>
  <sheetFormatPr defaultRowHeight="15" x14ac:dyDescent="0.25"/>
  <cols>
    <col min="1" max="1" width="39.5703125" customWidth="1"/>
    <col min="2" max="2" width="14.5703125" style="1" customWidth="1"/>
    <col min="3" max="3" width="14.5703125" customWidth="1"/>
  </cols>
  <sheetData>
    <row r="1" spans="1:3" ht="20.25" customHeight="1" x14ac:dyDescent="0.25">
      <c r="A1" s="69" t="s">
        <v>37</v>
      </c>
      <c r="B1" s="70"/>
      <c r="C1" s="71"/>
    </row>
    <row r="2" spans="1:3" ht="33.75" customHeight="1" x14ac:dyDescent="0.25">
      <c r="A2" s="59" t="s">
        <v>49</v>
      </c>
      <c r="B2" s="34" t="s">
        <v>39</v>
      </c>
      <c r="C2" s="35" t="s">
        <v>40</v>
      </c>
    </row>
    <row r="3" spans="1:3" x14ac:dyDescent="0.25">
      <c r="A3" s="29" t="s">
        <v>14</v>
      </c>
      <c r="B3" s="36">
        <v>0</v>
      </c>
      <c r="C3" s="24">
        <v>0</v>
      </c>
    </row>
    <row r="4" spans="1:3" x14ac:dyDescent="0.25">
      <c r="A4" s="29" t="s">
        <v>15</v>
      </c>
      <c r="B4" s="36">
        <v>1</v>
      </c>
      <c r="C4" s="24">
        <v>0</v>
      </c>
    </row>
    <row r="5" spans="1:3" x14ac:dyDescent="0.25">
      <c r="A5" s="29" t="s">
        <v>16</v>
      </c>
      <c r="B5" s="36">
        <v>1</v>
      </c>
      <c r="C5" s="24">
        <v>0</v>
      </c>
    </row>
    <row r="6" spans="1:3" x14ac:dyDescent="0.25">
      <c r="A6" s="30" t="s">
        <v>17</v>
      </c>
      <c r="B6" s="37">
        <v>1</v>
      </c>
      <c r="C6" s="25">
        <v>0</v>
      </c>
    </row>
    <row r="7" spans="1:3" x14ac:dyDescent="0.25">
      <c r="A7" s="31" t="s">
        <v>12</v>
      </c>
      <c r="B7" s="38">
        <f>SUM(B3:B6)</f>
        <v>3</v>
      </c>
      <c r="C7" s="26">
        <f>SUM(C3:C6)</f>
        <v>0</v>
      </c>
    </row>
    <row r="8" spans="1:3" x14ac:dyDescent="0.25">
      <c r="A8" s="32" t="s">
        <v>13</v>
      </c>
      <c r="B8" s="39">
        <v>1</v>
      </c>
      <c r="C8" s="28">
        <v>0</v>
      </c>
    </row>
    <row r="9" spans="1:3" x14ac:dyDescent="0.25">
      <c r="A9" s="33" t="s">
        <v>38</v>
      </c>
      <c r="B9" s="40">
        <f>B7*B8</f>
        <v>3</v>
      </c>
      <c r="C9" s="27">
        <f>C7*C8</f>
        <v>0</v>
      </c>
    </row>
  </sheetData>
  <customSheetViews>
    <customSheetView guid="{701D4D90-8249-40F9-9087-B809379E0EF0}">
      <selection sqref="A1:C1"/>
      <pageMargins left="0.7" right="0.7" top="0.75" bottom="0.75" header="0.3" footer="0.3"/>
      <pageSetup paperSize="9" orientation="portrait" r:id="rId1"/>
    </customSheetView>
  </customSheetViews>
  <mergeCells count="1">
    <mergeCell ref="A1:C1"/>
  </mergeCell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Czasopisma 2019-20</vt:lpstr>
      <vt:lpstr>Czasopisma 2017-18</vt:lpstr>
      <vt:lpstr>Monografie</vt:lpstr>
      <vt:lpstr>Sloty publ.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WSIiZ</dc:creator>
  <cp:lastModifiedBy>WSIiZ</cp:lastModifiedBy>
  <cp:lastPrinted>2019-09-02T11:08:16Z</cp:lastPrinted>
  <dcterms:created xsi:type="dcterms:W3CDTF">2018-09-03T07:08:30Z</dcterms:created>
  <dcterms:modified xsi:type="dcterms:W3CDTF">2019-10-02T11:28:57Z</dcterms:modified>
</cp:coreProperties>
</file>